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3" documentId="8_{7C4D97CA-8E01-41E6-B324-C091703FA387}" xr6:coauthVersionLast="47" xr6:coauthVersionMax="47" xr10:uidLastSave="{0A04E74F-F49B-462E-A55E-2BD23EE766DD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EKY!$11:$13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2" l="1"/>
  <c r="H97" i="2"/>
  <c r="G97" i="2"/>
  <c r="F97" i="2"/>
  <c r="E97" i="2"/>
  <c r="D48" i="1"/>
  <c r="I51" i="1"/>
  <c r="K50" i="1"/>
  <c r="K49" i="1"/>
  <c r="B12" i="1"/>
  <c r="D57" i="2" l="1"/>
  <c r="B57" i="2"/>
  <c r="D56" i="2" l="1"/>
  <c r="B56" i="2"/>
  <c r="H93" i="2" l="1"/>
  <c r="B93" i="2"/>
  <c r="D37" i="1" l="1"/>
  <c r="B37" i="1"/>
  <c r="D81" i="2"/>
  <c r="B81" i="2"/>
  <c r="D71" i="2"/>
  <c r="B71" i="2"/>
  <c r="D59" i="2"/>
  <c r="B59" i="2"/>
  <c r="K21" i="1" l="1"/>
  <c r="D83" i="2" l="1"/>
  <c r="D77" i="2"/>
  <c r="B21" i="1"/>
  <c r="B77" i="2"/>
  <c r="H14" i="1" l="1"/>
  <c r="B14" i="1"/>
  <c r="D53" i="2" l="1"/>
  <c r="B53" i="2"/>
  <c r="H23" i="2" l="1"/>
  <c r="B23" i="2"/>
  <c r="F45" i="1" l="1"/>
  <c r="B45" i="1"/>
  <c r="B26" i="1"/>
  <c r="E42" i="1" l="1"/>
  <c r="B42" i="1"/>
  <c r="K24" i="1"/>
  <c r="B24" i="1"/>
  <c r="B15" i="1"/>
  <c r="B34" i="2"/>
  <c r="B83" i="2" l="1"/>
  <c r="B84" i="2" s="1"/>
  <c r="B7" i="2"/>
  <c r="K28" i="1"/>
  <c r="B28" i="1"/>
  <c r="K27" i="1"/>
  <c r="B27" i="1"/>
  <c r="D63" i="2" l="1"/>
  <c r="B63" i="2"/>
  <c r="B41" i="1" l="1"/>
  <c r="F41" i="1"/>
  <c r="E41" i="1"/>
  <c r="B45" i="2"/>
  <c r="G21" i="1" l="1"/>
  <c r="D21" i="1" l="1"/>
  <c r="H46" i="2" l="1"/>
  <c r="B46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B19" i="2" l="1"/>
  <c r="D27" i="2"/>
  <c r="B27" i="2"/>
  <c r="D18" i="2"/>
  <c r="B18" i="2"/>
  <c r="B16" i="2"/>
  <c r="H45" i="2" l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4" i="2"/>
  <c r="B15" i="2"/>
  <c r="B95" i="2"/>
  <c r="B96" i="2" s="1"/>
  <c r="E17" i="2" l="1"/>
  <c r="B40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89" i="2"/>
  <c r="E24" i="2"/>
  <c r="E48" i="2" s="1"/>
  <c r="D36" i="2"/>
  <c r="D48" i="2" s="1"/>
  <c r="L30" i="1" l="1"/>
  <c r="B47" i="2"/>
  <c r="B48" i="2" l="1"/>
  <c r="B43" i="1" l="1"/>
  <c r="L43" i="1" s="1"/>
  <c r="L16" i="1" l="1"/>
  <c r="B19" i="1" l="1"/>
  <c r="L19" i="1" l="1"/>
  <c r="B47" i="1"/>
  <c r="B49" i="2"/>
  <c r="L47" i="1" l="1"/>
  <c r="L48" i="1" l="1"/>
</calcChain>
</file>

<file path=xl/sharedStrings.xml><?xml version="1.0" encoding="utf-8"?>
<sst xmlns="http://schemas.openxmlformats.org/spreadsheetml/2006/main" count="298" uniqueCount="232">
  <si>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</si>
  <si>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</si>
  <si>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</si>
  <si>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</si>
  <si>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</si>
  <si>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</si>
  <si>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</si>
  <si>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</si>
  <si>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</si>
  <si>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</si>
  <si>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</si>
  <si>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</si>
  <si>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</si>
  <si>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</si>
  <si>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</si>
  <si>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</si>
  <si>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</si>
  <si>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</si>
  <si>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</si>
  <si>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</si>
  <si>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</si>
  <si>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</si>
  <si>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</si>
  <si>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</si>
  <si>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</si>
  <si>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</si>
  <si>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</si>
  <si>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</si>
  <si>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</si>
  <si>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</si>
  <si>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</si>
  <si>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</si>
  <si>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</si>
  <si>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</si>
  <si>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</si>
  <si>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</si>
  <si>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</si>
  <si>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</si>
  <si>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</si>
  <si>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</si>
  <si>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</si>
  <si>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</si>
  <si>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</si>
  <si>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</si>
  <si>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</si>
  <si>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</si>
  <si>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</si>
  <si>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</si>
  <si>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</si>
  <si>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</si>
  <si>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</si>
  <si>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</si>
  <si>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</si>
  <si>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</si>
  <si>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</si>
  <si>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</si>
  <si>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</si>
  <si>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</si>
  <si>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</si>
  <si>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</si>
  <si>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</si>
  <si>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</si>
  <si>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</si>
  <si>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</si>
  <si>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</si>
  <si>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</si>
  <si>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</si>
  <si>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</si>
  <si>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</si>
  <si>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</si>
  <si>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</si>
  <si>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</si>
  <si>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</si>
  <si>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</si>
  <si>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</si>
  <si>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</si>
  <si>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</si>
  <si>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</si>
  <si>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</si>
  <si>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</si>
  <si>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</si>
  <si>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</si>
  <si>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</si>
  <si>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</si>
  <si>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</si>
  <si>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</si>
  <si>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</si>
  <si>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</si>
  <si>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</si>
  <si>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</si>
  <si>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</si>
  <si>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</si>
  <si>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</si>
  <si>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</si>
  <si>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</si>
  <si>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</si>
  <si>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</si>
  <si>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</si>
  <si>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</si>
  <si>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</si>
  <si>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</si>
  <si>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</si>
  <si>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</si>
  <si>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</si>
  <si>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</si>
  <si>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</si>
  <si>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</si>
  <si>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</si>
  <si>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</si>
  <si>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</si>
  <si>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</si>
  <si>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</si>
  <si>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</si>
  <si>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</si>
  <si>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</si>
  <si>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</si>
  <si>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</si>
  <si>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</si>
  <si>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</si>
  <si>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</si>
  <si>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</si>
  <si>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</si>
  <si>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</si>
  <si>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</si>
  <si>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</si>
  <si>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</si>
  <si>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</si>
  <si>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</si>
  <si>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</si>
  <si>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</si>
  <si>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</si>
  <si>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</si>
  <si>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</si>
  <si>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</si>
  <si>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</si>
  <si>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</si>
  <si>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</si>
  <si>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</si>
  <si>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</si>
  <si>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</si>
  <si>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</si>
  <si>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</si>
  <si>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</si>
  <si>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</si>
  <si>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</si>
  <si>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</si>
  <si>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</si>
  <si>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</si>
  <si>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</si>
  <si>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</si>
  <si>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</si>
  <si>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</si>
  <si>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</si>
  <si>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</si>
  <si>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</si>
  <si>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</si>
  <si>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</si>
  <si>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</si>
  <si>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</si>
  <si>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</si>
  <si>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</si>
  <si>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</si>
  <si>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</si>
  <si>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</si>
  <si>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</si>
  <si>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</si>
  <si>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</si>
  <si>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</si>
  <si>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</si>
  <si>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</si>
  <si>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</si>
  <si>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</si>
  <si>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</si>
  <si>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</si>
  <si>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</si>
  <si>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</si>
  <si>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</si>
  <si>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</si>
  <si>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</si>
  <si>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</si>
  <si>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</si>
  <si>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</si>
  <si>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</si>
  <si>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</si>
  <si>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</si>
  <si>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</si>
  <si>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</si>
  <si>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</si>
  <si>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</si>
  <si>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</si>
  <si>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</si>
  <si>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</si>
  <si>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</si>
  <si>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</si>
  <si>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</si>
  <si>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</si>
  <si>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</si>
  <si>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</si>
  <si>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</si>
  <si>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</si>
  <si>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</si>
  <si>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</si>
  <si>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</si>
  <si>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</si>
  <si>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</si>
  <si>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</si>
  <si>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</si>
  <si>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</si>
  <si>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</si>
  <si>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</si>
  <si>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</si>
  <si>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</si>
  <si>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</si>
  <si>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</si>
  <si>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</si>
  <si>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</si>
  <si>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</si>
  <si>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</si>
  <si>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</si>
  <si>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</si>
  <si>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</si>
  <si>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</si>
  <si>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Muhlenberg County - sought funding to match hazard mitigation grant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</si>
  <si>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</si>
  <si>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</si>
  <si>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</si>
  <si>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Hazard</t>
  </si>
  <si>
    <t>House Bill 1-Section 7 (23SS)</t>
  </si>
  <si>
    <t>House Bill 1-Section 9 (23SS)</t>
  </si>
  <si>
    <t>Perry County Board of Education</t>
  </si>
  <si>
    <t>Perry County Boaord of Education - sought funding to supplement FEMA funding for three school projects</t>
  </si>
  <si>
    <t>Actions through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</si>
</sst>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640625" defaultRowHeight="13.8" x14ac:dyDescent="0.25"/>
  <cols>
    <col min="1" max="1" width="40.6640625" style="1" customWidth="1"/>
    <col min="2" max="2" width="17.44140625" style="62" bestFit="1" customWidth="1"/>
    <col min="3" max="3" width="57" style="7" customWidth="1"/>
    <col min="4" max="6" width="14.44140625" style="4" bestFit="1" customWidth="1"/>
    <col min="7" max="7" width="19.109375" style="4" customWidth="1"/>
    <col min="8" max="11" width="14.44140625" style="4" bestFit="1" customWidth="1"/>
    <col min="12" max="12" width="13.33203125" style="1" hidden="1" customWidth="1"/>
    <col min="13" max="16384" width="8.6640625" style="1"/>
  </cols>
  <sheetData>
    <row r="1" spans="1:12" ht="17.399999999999999" x14ac:dyDescent="0.3">
      <c r="A1" s="6" t="s">
        <v>34</v>
      </c>
    </row>
    <row r="2" spans="1:12" x14ac:dyDescent="0.25">
      <c r="A2" s="41" t="s">
        <v>231</v>
      </c>
    </row>
    <row r="3" spans="1:12" ht="41.4" x14ac:dyDescent="0.25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192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8" x14ac:dyDescent="0.25">
      <c r="A7" s="31" t="s">
        <v>113</v>
      </c>
    </row>
    <row r="8" spans="1:12" x14ac:dyDescent="0.25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x14ac:dyDescent="0.25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x14ac:dyDescent="0.25">
      <c r="A11" s="2"/>
      <c r="B11" s="66"/>
      <c r="L11" s="4"/>
    </row>
    <row r="12" spans="1:12" ht="16.8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x14ac:dyDescent="0.25">
      <c r="A13" s="22" t="s">
        <v>136</v>
      </c>
      <c r="B13" s="34"/>
      <c r="L13" s="4"/>
    </row>
    <row r="14" spans="1:12" ht="27.6" x14ac:dyDescent="0.25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5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5.2" x14ac:dyDescent="0.25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5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5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1.4" x14ac:dyDescent="0.25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5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7.6" x14ac:dyDescent="0.25">
      <c r="A21" s="9" t="s">
        <v>51</v>
      </c>
      <c r="B21" s="12">
        <f>1321047+15133+886000+800000+2395300+909829+1593003</f>
        <v>7920312</v>
      </c>
      <c r="C21" s="10" t="s">
        <v>223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5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5.2" x14ac:dyDescent="0.25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7.6" x14ac:dyDescent="0.25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5">
      <c r="A25" s="13" t="s">
        <v>7</v>
      </c>
      <c r="B25" s="12">
        <v>6100000</v>
      </c>
      <c r="C25" s="49" t="s">
        <v>195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5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41.4" x14ac:dyDescent="0.25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7.6" x14ac:dyDescent="0.25">
      <c r="A28" s="1" t="s">
        <v>13</v>
      </c>
      <c r="B28" s="11">
        <f>12212+6786000</f>
        <v>6798212</v>
      </c>
      <c r="C28" s="7" t="s">
        <v>193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1.4" x14ac:dyDescent="0.25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1.4" x14ac:dyDescent="0.25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5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5">
      <c r="A32" s="13" t="s">
        <v>191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7.6" x14ac:dyDescent="0.25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7.6" x14ac:dyDescent="0.25">
      <c r="A34" s="13" t="s">
        <v>48</v>
      </c>
      <c r="B34" s="12">
        <v>48231000</v>
      </c>
      <c r="C34" s="49" t="s">
        <v>194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7.6" x14ac:dyDescent="0.25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5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1.4" x14ac:dyDescent="0.25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7.6" x14ac:dyDescent="0.25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5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5">
      <c r="A40" s="1" t="s">
        <v>221</v>
      </c>
      <c r="B40" s="11">
        <v>20600</v>
      </c>
      <c r="C40" s="49" t="s">
        <v>190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5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7.6" x14ac:dyDescent="0.25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1.4" x14ac:dyDescent="0.25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7.6" x14ac:dyDescent="0.25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7.6" x14ac:dyDescent="0.25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5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x14ac:dyDescent="0.25">
      <c r="A47" s="2" t="s">
        <v>96</v>
      </c>
      <c r="B47" s="28">
        <f>SUM(B14:B46)</f>
        <v>129001537.56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6835931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x14ac:dyDescent="0.25">
      <c r="A48" s="24" t="s">
        <v>61</v>
      </c>
      <c r="B48" s="70">
        <v>0</v>
      </c>
      <c r="D48" s="4">
        <f>D47-3100000</f>
        <v>20279830</v>
      </c>
      <c r="L48" s="4">
        <f>B48-D47-E47-F47-G47-H47-I47-J47-K47</f>
        <v>-129001537.75999999</v>
      </c>
    </row>
    <row r="49" spans="1:11" s="14" customFormat="1" x14ac:dyDescent="0.25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>
        <f>K25+K34</f>
        <v>54331000</v>
      </c>
    </row>
    <row r="50" spans="1:11" s="14" customFormat="1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>
        <f>K47-K49</f>
        <v>18101574</v>
      </c>
    </row>
    <row r="51" spans="1:11" s="14" customFormat="1" x14ac:dyDescent="0.25">
      <c r="B51" s="68"/>
      <c r="C51" s="18"/>
      <c r="D51" s="15"/>
      <c r="E51" s="15"/>
      <c r="F51" s="15"/>
      <c r="G51" s="15"/>
      <c r="H51" s="15"/>
      <c r="I51" s="15">
        <f>I47+J47+K50</f>
        <v>20189788</v>
      </c>
      <c r="J51" s="15"/>
      <c r="K51" s="15"/>
    </row>
    <row r="52" spans="1:11" s="14" customFormat="1" x14ac:dyDescent="0.25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5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5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5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5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2" right="0.2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20"/>
  <sheetViews>
    <sheetView topLeftCell="A11" zoomScale="90" zoomScaleNormal="90" workbookViewId="0">
      <pane xSplit="2" ySplit="3" topLeftCell="C25" activePane="bottomRight" state="frozen"/>
      <selection activeCell="A11" sqref="A11"/>
      <selection pane="topRight" activeCell="C11" sqref="C11"/>
      <selection pane="bottomLeft" activeCell="A14" sqref="A14"/>
      <selection pane="bottomRight" activeCell="A12" sqref="A12"/>
    </sheetView>
  </sheetViews>
  <sheetFormatPr defaultColWidth="9.109375" defaultRowHeight="14.4" x14ac:dyDescent="0.3"/>
  <cols>
    <col min="1" max="1" width="52.88671875" style="47" customWidth="1"/>
    <col min="2" max="2" width="14.44140625" style="23" bestFit="1" customWidth="1"/>
    <col min="3" max="3" width="57" style="21" customWidth="1"/>
    <col min="4" max="8" width="14.44140625" style="23" bestFit="1" customWidth="1"/>
    <col min="9" max="16384" width="9.109375" style="40"/>
  </cols>
  <sheetData>
    <row r="1" spans="1:8" ht="17.399999999999999" x14ac:dyDescent="0.3">
      <c r="A1" s="39" t="s">
        <v>44</v>
      </c>
    </row>
    <row r="2" spans="1:8" x14ac:dyDescent="0.3">
      <c r="A2" s="41" t="s">
        <v>196</v>
      </c>
    </row>
    <row r="3" spans="1:8" x14ac:dyDescent="0.3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3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8.2" x14ac:dyDescent="0.3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2" x14ac:dyDescent="0.3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27.6" x14ac:dyDescent="0.3">
      <c r="A7" s="58" t="s">
        <v>200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2" x14ac:dyDescent="0.3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3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3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7.399999999999999" x14ac:dyDescent="0.3">
      <c r="A11" s="39" t="s">
        <v>44</v>
      </c>
      <c r="D11" s="44" t="s">
        <v>89</v>
      </c>
      <c r="E11" s="44" t="s">
        <v>80</v>
      </c>
    </row>
    <row r="12" spans="1:8" x14ac:dyDescent="0.3">
      <c r="A12" s="41" t="s">
        <v>231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3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8" x14ac:dyDescent="0.3">
      <c r="A14" s="46" t="s">
        <v>96</v>
      </c>
    </row>
    <row r="15" spans="1:8" x14ac:dyDescent="0.3">
      <c r="A15" s="41" t="s">
        <v>135</v>
      </c>
      <c r="B15" s="32">
        <f>75000000-10000000</f>
        <v>65000000</v>
      </c>
      <c r="C15" s="8"/>
    </row>
    <row r="16" spans="1:8" x14ac:dyDescent="0.3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7.6" x14ac:dyDescent="0.3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3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3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8.2" x14ac:dyDescent="0.3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8.2" x14ac:dyDescent="0.3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27.6" x14ac:dyDescent="0.3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5.8" x14ac:dyDescent="0.3">
      <c r="A23" s="48" t="s">
        <v>66</v>
      </c>
      <c r="B23" s="20">
        <f>298100+330000+60000+1000000+140000+2371240</f>
        <v>4199340</v>
      </c>
      <c r="C23" s="21" t="s">
        <v>156</v>
      </c>
      <c r="D23" s="20"/>
      <c r="E23" s="20"/>
      <c r="F23" s="20"/>
      <c r="G23" s="20"/>
      <c r="H23" s="20">
        <f>298100+330000+60000+1000000+140000+2371240</f>
        <v>4199340</v>
      </c>
    </row>
    <row r="24" spans="1:8" ht="28.2" x14ac:dyDescent="0.3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3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7.6" x14ac:dyDescent="0.3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8.2" x14ac:dyDescent="0.3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7.6" x14ac:dyDescent="0.3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7.6" x14ac:dyDescent="0.3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3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3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3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8.2" x14ac:dyDescent="0.3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3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3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41.4" x14ac:dyDescent="0.3">
      <c r="A36" s="48" t="s">
        <v>36</v>
      </c>
      <c r="B36" s="20">
        <f>(531000+400000)+220000+1171294+1567422+72308+89020+7418+75000+34000+249243+60000</f>
        <v>4476705</v>
      </c>
      <c r="C36" s="38" t="s">
        <v>187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8.2" x14ac:dyDescent="0.3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x14ac:dyDescent="0.3">
      <c r="A38" s="48" t="s">
        <v>65</v>
      </c>
      <c r="B38" s="20">
        <f>1500000+1000000</f>
        <v>2500000</v>
      </c>
      <c r="C38" s="21" t="s">
        <v>38</v>
      </c>
      <c r="D38" s="20">
        <f>1500000+1000000</f>
        <v>2500000</v>
      </c>
      <c r="E38" s="20"/>
      <c r="F38" s="20"/>
      <c r="G38" s="20"/>
      <c r="H38" s="20"/>
    </row>
    <row r="39" spans="1:8" x14ac:dyDescent="0.3">
      <c r="A39" s="48" t="s">
        <v>72</v>
      </c>
      <c r="B39" s="20">
        <v>25548</v>
      </c>
      <c r="C39" s="49" t="s">
        <v>19</v>
      </c>
      <c r="D39" s="20"/>
      <c r="E39" s="20">
        <v>25548</v>
      </c>
      <c r="F39" s="20"/>
      <c r="G39" s="20"/>
      <c r="H39" s="20"/>
    </row>
    <row r="40" spans="1:8" ht="28.2" x14ac:dyDescent="0.3">
      <c r="A40" s="48" t="s">
        <v>128</v>
      </c>
      <c r="B40" s="20">
        <f>400000+46743</f>
        <v>446743</v>
      </c>
      <c r="C40" s="21" t="s">
        <v>45</v>
      </c>
      <c r="D40" s="20">
        <v>400000</v>
      </c>
      <c r="E40" s="20">
        <v>46743</v>
      </c>
      <c r="F40" s="20"/>
      <c r="G40" s="20"/>
      <c r="H40" s="20"/>
    </row>
    <row r="41" spans="1:8" ht="28.2" x14ac:dyDescent="0.3">
      <c r="A41" s="48" t="s">
        <v>54</v>
      </c>
      <c r="B41" s="20">
        <v>31000</v>
      </c>
      <c r="C41" s="21" t="s">
        <v>45</v>
      </c>
      <c r="D41" s="20">
        <v>5000</v>
      </c>
      <c r="E41" s="20">
        <v>26000</v>
      </c>
      <c r="F41" s="20"/>
      <c r="G41" s="20"/>
      <c r="H41" s="20"/>
    </row>
    <row r="42" spans="1:8" x14ac:dyDescent="0.3">
      <c r="A42" s="47" t="s">
        <v>42</v>
      </c>
      <c r="B42" s="23">
        <v>130000</v>
      </c>
      <c r="C42" s="49" t="s">
        <v>19</v>
      </c>
      <c r="E42" s="23">
        <v>130000</v>
      </c>
    </row>
    <row r="43" spans="1:8" x14ac:dyDescent="0.3">
      <c r="A43" s="47" t="s">
        <v>201</v>
      </c>
      <c r="B43" s="23">
        <f>3000000+3000000+702584+2860699+5000000</f>
        <v>14563283</v>
      </c>
      <c r="C43" s="21" t="s">
        <v>117</v>
      </c>
      <c r="D43" s="23">
        <f>3000000+3000000+5000000</f>
        <v>11000000</v>
      </c>
      <c r="E43" s="23">
        <v>2860699</v>
      </c>
      <c r="G43" s="23">
        <v>702584</v>
      </c>
    </row>
    <row r="44" spans="1:8" x14ac:dyDescent="0.3">
      <c r="A44" s="50" t="s">
        <v>43</v>
      </c>
      <c r="B44" s="23">
        <v>1495000</v>
      </c>
      <c r="C44" s="49" t="s">
        <v>19</v>
      </c>
      <c r="E44" s="23">
        <v>1495000</v>
      </c>
    </row>
    <row r="45" spans="1:8" x14ac:dyDescent="0.3">
      <c r="A45" s="50" t="s">
        <v>137</v>
      </c>
      <c r="B45" s="23">
        <f>250000+400000+890000</f>
        <v>1540000</v>
      </c>
      <c r="C45" s="50" t="s">
        <v>167</v>
      </c>
      <c r="H45" s="23">
        <f>B45</f>
        <v>1540000</v>
      </c>
    </row>
    <row r="46" spans="1:8" ht="82.8" x14ac:dyDescent="0.3">
      <c r="A46" s="48" t="s">
        <v>67</v>
      </c>
      <c r="B46" s="20">
        <f>1482000+6087237+950000+(650000-650000)</f>
        <v>8519237</v>
      </c>
      <c r="C46" s="49" t="s">
        <v>141</v>
      </c>
      <c r="D46" s="20"/>
      <c r="E46" s="20">
        <v>6087237</v>
      </c>
      <c r="F46" s="20"/>
      <c r="G46" s="20"/>
      <c r="H46" s="20">
        <f>1482000+950000+(650000-650000)</f>
        <v>2432000</v>
      </c>
    </row>
    <row r="47" spans="1:8" ht="27.6" x14ac:dyDescent="0.3">
      <c r="A47" s="48" t="s">
        <v>68</v>
      </c>
      <c r="B47" s="26">
        <f>89570+50000+20000</f>
        <v>159570</v>
      </c>
      <c r="C47" s="49" t="s">
        <v>69</v>
      </c>
      <c r="D47" s="26"/>
      <c r="E47" s="26">
        <v>89570</v>
      </c>
      <c r="F47" s="26">
        <v>50000</v>
      </c>
      <c r="G47" s="26">
        <v>20000</v>
      </c>
      <c r="H47" s="26"/>
    </row>
    <row r="48" spans="1:8" x14ac:dyDescent="0.3">
      <c r="A48" s="41" t="s">
        <v>93</v>
      </c>
      <c r="B48" s="51">
        <f>SUM(B16:B47)</f>
        <v>64998324</v>
      </c>
      <c r="D48" s="34">
        <f>SUM(D16:D47)</f>
        <v>30989335</v>
      </c>
      <c r="E48" s="34">
        <f>SUM(E16:E47)</f>
        <v>22457263</v>
      </c>
      <c r="F48" s="34">
        <f>SUM(F16:F47)</f>
        <v>1125000</v>
      </c>
      <c r="G48" s="34">
        <f>SUM(G16:G47)</f>
        <v>1912143</v>
      </c>
      <c r="H48" s="34">
        <f>SUM(H16:H47)</f>
        <v>8514583</v>
      </c>
    </row>
    <row r="49" spans="1:8" x14ac:dyDescent="0.3">
      <c r="A49" s="41" t="s">
        <v>92</v>
      </c>
      <c r="B49" s="27">
        <f>B15-B48</f>
        <v>1676</v>
      </c>
      <c r="C49" s="38"/>
      <c r="D49" s="37"/>
      <c r="E49" s="37"/>
      <c r="F49" s="37"/>
      <c r="G49" s="37"/>
      <c r="H49" s="37"/>
    </row>
    <row r="50" spans="1:8" x14ac:dyDescent="0.3">
      <c r="A50" s="52"/>
      <c r="C50" s="38"/>
    </row>
    <row r="51" spans="1:8" ht="16.8" x14ac:dyDescent="0.3">
      <c r="A51" s="46" t="s">
        <v>131</v>
      </c>
      <c r="B51" s="27"/>
      <c r="C51" s="38"/>
      <c r="H51" s="40"/>
    </row>
    <row r="52" spans="1:8" x14ac:dyDescent="0.3">
      <c r="A52" s="43" t="s">
        <v>134</v>
      </c>
      <c r="B52" s="27">
        <v>40000000</v>
      </c>
      <c r="C52" s="38"/>
    </row>
    <row r="53" spans="1:8" x14ac:dyDescent="0.3">
      <c r="A53" s="47" t="s">
        <v>124</v>
      </c>
      <c r="B53" s="23">
        <f>1834900+3315777</f>
        <v>5150677</v>
      </c>
      <c r="C53" s="21" t="s">
        <v>38</v>
      </c>
      <c r="D53" s="23">
        <f>1834900+3315777</f>
        <v>5150677</v>
      </c>
    </row>
    <row r="54" spans="1:8" x14ac:dyDescent="0.3">
      <c r="A54" s="48" t="s">
        <v>154</v>
      </c>
      <c r="B54" s="23">
        <v>235000</v>
      </c>
      <c r="C54" s="21" t="s">
        <v>38</v>
      </c>
      <c r="D54" s="23">
        <v>235000</v>
      </c>
    </row>
    <row r="55" spans="1:8" x14ac:dyDescent="0.3">
      <c r="A55" s="48" t="s">
        <v>158</v>
      </c>
      <c r="B55" s="23">
        <v>200000</v>
      </c>
      <c r="C55" s="21" t="s">
        <v>38</v>
      </c>
      <c r="D55" s="23">
        <v>200000</v>
      </c>
    </row>
    <row r="56" spans="1:8" x14ac:dyDescent="0.3">
      <c r="A56" s="48" t="s">
        <v>189</v>
      </c>
      <c r="B56" s="23">
        <f>1283542+1803665-684345</f>
        <v>2402862</v>
      </c>
      <c r="C56" s="21" t="s">
        <v>38</v>
      </c>
      <c r="D56" s="23">
        <f>1283542+1803665-684345</f>
        <v>2402862</v>
      </c>
    </row>
    <row r="57" spans="1:8" x14ac:dyDescent="0.3">
      <c r="A57" s="47" t="s">
        <v>55</v>
      </c>
      <c r="B57" s="23">
        <f>3200000+3052337+2871878</f>
        <v>9124215</v>
      </c>
      <c r="C57" s="21" t="s">
        <v>38</v>
      </c>
      <c r="D57" s="23">
        <f>3200000+3052337+2871878</f>
        <v>9124215</v>
      </c>
    </row>
    <row r="58" spans="1:8" x14ac:dyDescent="0.3">
      <c r="A58" s="48" t="s">
        <v>35</v>
      </c>
      <c r="B58" s="23">
        <v>82006</v>
      </c>
      <c r="C58" s="21" t="s">
        <v>38</v>
      </c>
      <c r="D58" s="23">
        <v>82006</v>
      </c>
    </row>
    <row r="59" spans="1:8" x14ac:dyDescent="0.3">
      <c r="A59" s="47" t="s">
        <v>56</v>
      </c>
      <c r="B59" s="20">
        <f>6211811+3955683+5228175</f>
        <v>15395669</v>
      </c>
      <c r="C59" s="21" t="s">
        <v>38</v>
      </c>
      <c r="D59" s="20">
        <f>6211811+3955683+5228175</f>
        <v>15395669</v>
      </c>
      <c r="E59" s="20"/>
      <c r="F59" s="20"/>
      <c r="G59" s="20"/>
      <c r="H59" s="20"/>
    </row>
    <row r="60" spans="1:8" x14ac:dyDescent="0.3">
      <c r="A60" s="48" t="s">
        <v>73</v>
      </c>
      <c r="B60" s="20">
        <v>300000</v>
      </c>
      <c r="C60" s="21" t="s">
        <v>38</v>
      </c>
      <c r="D60" s="20">
        <v>300000</v>
      </c>
    </row>
    <row r="61" spans="1:8" x14ac:dyDescent="0.3">
      <c r="A61" s="48" t="s">
        <v>229</v>
      </c>
      <c r="B61" s="20">
        <v>5609571</v>
      </c>
      <c r="C61" s="21" t="s">
        <v>38</v>
      </c>
      <c r="D61" s="20">
        <v>5609571</v>
      </c>
    </row>
    <row r="62" spans="1:8" x14ac:dyDescent="0.3">
      <c r="A62" s="48" t="s">
        <v>218</v>
      </c>
      <c r="B62" s="26">
        <v>1500000</v>
      </c>
      <c r="C62" s="21" t="s">
        <v>38</v>
      </c>
      <c r="D62" s="26">
        <v>1500000</v>
      </c>
    </row>
    <row r="63" spans="1:8" x14ac:dyDescent="0.3">
      <c r="A63" s="43" t="s">
        <v>132</v>
      </c>
      <c r="B63" s="55">
        <f>SUM(B53:B62)</f>
        <v>40000000</v>
      </c>
      <c r="D63" s="27">
        <f>SUM(D53:D62)</f>
        <v>40000000</v>
      </c>
    </row>
    <row r="64" spans="1:8" x14ac:dyDescent="0.3">
      <c r="A64" s="43" t="s">
        <v>133</v>
      </c>
      <c r="B64" s="27">
        <f>B52-B63</f>
        <v>0</v>
      </c>
      <c r="D64" s="27"/>
    </row>
    <row r="65" spans="1:8" x14ac:dyDescent="0.3">
      <c r="A65" s="43"/>
      <c r="B65" s="27"/>
      <c r="D65" s="27"/>
    </row>
    <row r="66" spans="1:8" ht="16.8" x14ac:dyDescent="0.3">
      <c r="A66" s="46" t="s">
        <v>197</v>
      </c>
      <c r="B66" s="27"/>
      <c r="D66" s="27"/>
    </row>
    <row r="67" spans="1:8" x14ac:dyDescent="0.3">
      <c r="A67" s="43" t="s">
        <v>198</v>
      </c>
      <c r="B67" s="27">
        <v>28725000</v>
      </c>
      <c r="D67" s="27"/>
    </row>
    <row r="68" spans="1:8" x14ac:dyDescent="0.3">
      <c r="A68" s="1" t="s">
        <v>202</v>
      </c>
      <c r="B68" s="60">
        <v>350000</v>
      </c>
      <c r="D68" s="60">
        <v>350000</v>
      </c>
    </row>
    <row r="69" spans="1:8" x14ac:dyDescent="0.3">
      <c r="A69" s="1" t="s">
        <v>203</v>
      </c>
      <c r="B69" s="60">
        <v>325000</v>
      </c>
      <c r="D69" s="60">
        <v>325000</v>
      </c>
    </row>
    <row r="70" spans="1:8" x14ac:dyDescent="0.3">
      <c r="A70" s="1" t="s">
        <v>204</v>
      </c>
      <c r="B70" s="60">
        <v>3000000</v>
      </c>
      <c r="D70" s="60">
        <v>3000000</v>
      </c>
    </row>
    <row r="71" spans="1:8" x14ac:dyDescent="0.3">
      <c r="A71" s="1" t="s">
        <v>205</v>
      </c>
      <c r="B71" s="60">
        <f>500000+500000</f>
        <v>1000000</v>
      </c>
      <c r="D71" s="60">
        <f>500000+500000</f>
        <v>1000000</v>
      </c>
    </row>
    <row r="72" spans="1:8" x14ac:dyDescent="0.3">
      <c r="A72" s="1" t="s">
        <v>219</v>
      </c>
      <c r="B72" s="60">
        <v>350000</v>
      </c>
      <c r="D72" s="60">
        <v>350000</v>
      </c>
    </row>
    <row r="73" spans="1:8" x14ac:dyDescent="0.3">
      <c r="A73" s="1" t="s">
        <v>206</v>
      </c>
      <c r="B73" s="60">
        <v>2500000</v>
      </c>
      <c r="D73" s="60">
        <v>2500000</v>
      </c>
    </row>
    <row r="74" spans="1:8" x14ac:dyDescent="0.3">
      <c r="A74" s="1" t="s">
        <v>226</v>
      </c>
      <c r="B74" s="60">
        <v>1500000</v>
      </c>
      <c r="D74" s="60">
        <v>1500000</v>
      </c>
    </row>
    <row r="75" spans="1:8" x14ac:dyDescent="0.3">
      <c r="A75" s="1" t="s">
        <v>207</v>
      </c>
      <c r="B75" s="60">
        <v>750000</v>
      </c>
      <c r="D75" s="60">
        <v>750000</v>
      </c>
    </row>
    <row r="76" spans="1:8" x14ac:dyDescent="0.3">
      <c r="A76" s="1" t="s">
        <v>208</v>
      </c>
      <c r="B76" s="60">
        <v>400000</v>
      </c>
      <c r="D76" s="60">
        <v>400000</v>
      </c>
    </row>
    <row r="77" spans="1:8" x14ac:dyDescent="0.3">
      <c r="A77" s="1" t="s">
        <v>209</v>
      </c>
      <c r="B77" s="60">
        <f>250000+2288401</f>
        <v>2538401</v>
      </c>
      <c r="D77" s="60">
        <f>250000+2288401</f>
        <v>2538401</v>
      </c>
    </row>
    <row r="78" spans="1:8" x14ac:dyDescent="0.3">
      <c r="A78" s="1" t="s">
        <v>220</v>
      </c>
      <c r="B78" s="60">
        <v>869319</v>
      </c>
      <c r="D78" s="60">
        <v>869319</v>
      </c>
      <c r="H78" s="59"/>
    </row>
    <row r="79" spans="1:8" x14ac:dyDescent="0.3">
      <c r="A79" s="1" t="s">
        <v>210</v>
      </c>
      <c r="B79" s="60">
        <v>5468401</v>
      </c>
      <c r="D79" s="60">
        <v>5468401</v>
      </c>
    </row>
    <row r="80" spans="1:8" x14ac:dyDescent="0.3">
      <c r="A80" s="1" t="s">
        <v>211</v>
      </c>
      <c r="B80" s="60">
        <v>350000</v>
      </c>
      <c r="D80" s="60">
        <v>350000</v>
      </c>
    </row>
    <row r="81" spans="1:8" x14ac:dyDescent="0.3">
      <c r="A81" s="1" t="s">
        <v>212</v>
      </c>
      <c r="B81" s="61">
        <f>5000000+2800000+1523879</f>
        <v>9323879</v>
      </c>
      <c r="D81" s="61">
        <f>5000000+2800000+1523879</f>
        <v>9323879</v>
      </c>
    </row>
    <row r="82" spans="1:8" x14ac:dyDescent="0.3">
      <c r="A82" s="43"/>
      <c r="B82" s="57"/>
      <c r="D82" s="57"/>
    </row>
    <row r="83" spans="1:8" x14ac:dyDescent="0.3">
      <c r="A83" s="43" t="s">
        <v>213</v>
      </c>
      <c r="B83" s="55">
        <f>SUM(B68:B82)</f>
        <v>28725000</v>
      </c>
      <c r="D83" s="27">
        <f>SUM(D68:D82)</f>
        <v>28725000</v>
      </c>
    </row>
    <row r="84" spans="1:8" x14ac:dyDescent="0.3">
      <c r="A84" s="43" t="s">
        <v>199</v>
      </c>
      <c r="B84" s="32">
        <f>B67-B83</f>
        <v>0</v>
      </c>
    </row>
    <row r="85" spans="1:8" x14ac:dyDescent="0.3">
      <c r="A85" s="41"/>
      <c r="B85" s="27"/>
      <c r="C85" s="38"/>
    </row>
    <row r="86" spans="1:8" ht="16.8" x14ac:dyDescent="0.3">
      <c r="A86" s="46" t="s">
        <v>94</v>
      </c>
      <c r="B86" s="27"/>
      <c r="C86" s="38"/>
      <c r="D86" s="20"/>
      <c r="E86" s="20"/>
      <c r="F86" s="20"/>
      <c r="G86" s="20"/>
      <c r="H86" s="20"/>
    </row>
    <row r="87" spans="1:8" ht="28.2" x14ac:dyDescent="0.3">
      <c r="A87" s="43" t="s">
        <v>227</v>
      </c>
      <c r="B87" s="27">
        <v>45000000</v>
      </c>
      <c r="C87" s="21" t="s">
        <v>101</v>
      </c>
      <c r="D87" s="20"/>
      <c r="E87" s="20"/>
      <c r="F87" s="20"/>
      <c r="G87" s="20"/>
      <c r="H87" s="20"/>
    </row>
    <row r="88" spans="1:8" x14ac:dyDescent="0.3">
      <c r="A88" s="47" t="s">
        <v>164</v>
      </c>
      <c r="B88" s="25">
        <v>16521613.060000001</v>
      </c>
      <c r="C88" s="38" t="s">
        <v>172</v>
      </c>
    </row>
    <row r="89" spans="1:8" x14ac:dyDescent="0.3">
      <c r="A89" s="41" t="s">
        <v>95</v>
      </c>
      <c r="B89" s="27">
        <f>B87-B88</f>
        <v>28478386.939999998</v>
      </c>
      <c r="C89" s="38"/>
      <c r="D89" s="20"/>
      <c r="E89" s="20"/>
      <c r="F89" s="20"/>
      <c r="G89" s="20"/>
      <c r="H89" s="20"/>
    </row>
    <row r="90" spans="1:8" x14ac:dyDescent="0.3">
      <c r="A90" s="52"/>
      <c r="B90" s="20"/>
      <c r="C90" s="38"/>
      <c r="D90" s="20"/>
      <c r="E90" s="20"/>
      <c r="F90" s="20"/>
      <c r="G90" s="20"/>
      <c r="H90" s="20"/>
    </row>
    <row r="91" spans="1:8" ht="16.8" x14ac:dyDescent="0.3">
      <c r="A91" s="46" t="s">
        <v>104</v>
      </c>
      <c r="B91" s="27"/>
    </row>
    <row r="92" spans="1:8" ht="42" x14ac:dyDescent="0.3">
      <c r="A92" s="43" t="s">
        <v>228</v>
      </c>
      <c r="B92" s="27">
        <v>12662200</v>
      </c>
      <c r="C92" s="21" t="s">
        <v>102</v>
      </c>
    </row>
    <row r="93" spans="1:8" ht="41.4" x14ac:dyDescent="0.3">
      <c r="A93" s="48" t="s">
        <v>127</v>
      </c>
      <c r="B93" s="20">
        <f>(1646755+1171865)+(4379000+260340)+(5204240)</f>
        <v>12662200</v>
      </c>
      <c r="C93" s="49" t="s">
        <v>160</v>
      </c>
      <c r="D93" s="20"/>
      <c r="E93" s="20"/>
      <c r="F93" s="20"/>
      <c r="G93" s="20"/>
      <c r="H93" s="20">
        <f>(1646755+1171865)+(4379000+260340)+(5204240)</f>
        <v>12662200</v>
      </c>
    </row>
    <row r="94" spans="1:8" x14ac:dyDescent="0.3">
      <c r="A94" s="48"/>
      <c r="B94" s="26"/>
      <c r="C94" s="49"/>
      <c r="D94" s="20"/>
      <c r="E94" s="20"/>
      <c r="F94" s="20"/>
      <c r="G94" s="20"/>
      <c r="H94" s="20"/>
    </row>
    <row r="95" spans="1:8" x14ac:dyDescent="0.3">
      <c r="A95" s="43" t="s">
        <v>143</v>
      </c>
      <c r="B95" s="55">
        <f>SUM(B93:B94)</f>
        <v>12662200</v>
      </c>
      <c r="C95" s="49"/>
      <c r="D95" s="20"/>
      <c r="E95" s="20"/>
      <c r="F95" s="20"/>
      <c r="G95" s="20"/>
      <c r="H95" s="20"/>
    </row>
    <row r="96" spans="1:8" x14ac:dyDescent="0.3">
      <c r="A96" s="41" t="s">
        <v>95</v>
      </c>
      <c r="B96" s="27">
        <f>B92-B95</f>
        <v>0</v>
      </c>
      <c r="C96" s="38"/>
      <c r="D96" s="20"/>
      <c r="E96" s="20"/>
      <c r="F96" s="20"/>
      <c r="G96" s="20"/>
      <c r="H96" s="20"/>
    </row>
    <row r="97" spans="1:8" x14ac:dyDescent="0.3">
      <c r="A97" s="52"/>
      <c r="B97" s="20"/>
      <c r="C97" s="38"/>
      <c r="D97" s="20">
        <f>D48+D63+D83</f>
        <v>99714335</v>
      </c>
      <c r="E97" s="20">
        <f>E48+E63</f>
        <v>22457263</v>
      </c>
      <c r="F97" s="20">
        <f>F48+F63</f>
        <v>1125000</v>
      </c>
      <c r="G97" s="20">
        <f>G48+G63</f>
        <v>1912143</v>
      </c>
      <c r="H97" s="20">
        <f>H48+H63</f>
        <v>8514583</v>
      </c>
    </row>
    <row r="98" spans="1:8" x14ac:dyDescent="0.3">
      <c r="B98" s="20"/>
      <c r="C98" s="38"/>
      <c r="D98" s="20"/>
      <c r="E98" s="20"/>
      <c r="F98" s="20"/>
      <c r="G98" s="20"/>
      <c r="H98" s="20"/>
    </row>
    <row r="99" spans="1:8" x14ac:dyDescent="0.3">
      <c r="B99" s="20"/>
      <c r="C99" s="38"/>
      <c r="D99" s="20"/>
      <c r="E99" s="20"/>
      <c r="F99" s="20"/>
      <c r="G99" s="20"/>
      <c r="H99" s="20"/>
    </row>
    <row r="100" spans="1:8" x14ac:dyDescent="0.3">
      <c r="A100" s="52"/>
      <c r="B100" s="20"/>
      <c r="C100" s="38"/>
      <c r="D100" s="20"/>
      <c r="E100" s="20"/>
      <c r="F100" s="20"/>
      <c r="G100" s="20"/>
      <c r="H100" s="20"/>
    </row>
    <row r="101" spans="1:8" x14ac:dyDescent="0.3">
      <c r="C101" s="38"/>
    </row>
    <row r="102" spans="1:8" x14ac:dyDescent="0.3">
      <c r="B102" s="20"/>
      <c r="C102" s="38"/>
    </row>
    <row r="103" spans="1:8" x14ac:dyDescent="0.3">
      <c r="A103" s="52"/>
      <c r="B103" s="20"/>
      <c r="C103" s="38"/>
      <c r="D103" s="20"/>
      <c r="E103" s="20"/>
      <c r="F103" s="20"/>
      <c r="G103" s="20"/>
      <c r="H103" s="20"/>
    </row>
    <row r="104" spans="1:8" x14ac:dyDescent="0.3">
      <c r="A104" s="52"/>
      <c r="B104" s="20"/>
      <c r="C104" s="38"/>
      <c r="D104" s="20"/>
      <c r="E104" s="20"/>
      <c r="F104" s="20"/>
      <c r="G104" s="20"/>
      <c r="H104" s="20"/>
    </row>
    <row r="105" spans="1:8" x14ac:dyDescent="0.3">
      <c r="A105" s="52"/>
      <c r="B105" s="20"/>
      <c r="C105" s="38"/>
      <c r="D105" s="20"/>
      <c r="E105" s="20"/>
      <c r="F105" s="20"/>
      <c r="G105" s="20"/>
      <c r="H105" s="20"/>
    </row>
    <row r="106" spans="1:8" x14ac:dyDescent="0.3">
      <c r="C106" s="38"/>
    </row>
    <row r="108" spans="1:8" x14ac:dyDescent="0.3">
      <c r="A108" s="41"/>
      <c r="B108" s="32"/>
      <c r="D108" s="32"/>
      <c r="E108" s="32"/>
      <c r="F108" s="32"/>
      <c r="G108" s="32"/>
      <c r="H108" s="32"/>
    </row>
    <row r="110" spans="1:8" x14ac:dyDescent="0.3">
      <c r="C110" s="53"/>
    </row>
    <row r="111" spans="1:8" x14ac:dyDescent="0.3">
      <c r="C111" s="53"/>
    </row>
    <row r="112" spans="1:8" x14ac:dyDescent="0.3">
      <c r="C112" s="53"/>
    </row>
    <row r="113" spans="1:8" x14ac:dyDescent="0.3">
      <c r="C113" s="53"/>
    </row>
    <row r="114" spans="1:8" x14ac:dyDescent="0.3">
      <c r="B114" s="32"/>
      <c r="C114" s="54"/>
      <c r="D114" s="32"/>
      <c r="E114" s="32"/>
      <c r="F114" s="32"/>
      <c r="G114" s="32"/>
      <c r="H114" s="32"/>
    </row>
    <row r="115" spans="1:8" x14ac:dyDescent="0.3">
      <c r="A115" s="41"/>
      <c r="C115" s="54"/>
    </row>
    <row r="116" spans="1:8" x14ac:dyDescent="0.3">
      <c r="C116" s="54"/>
    </row>
    <row r="120" spans="1:8" x14ac:dyDescent="0.3">
      <c r="B120" s="32"/>
      <c r="D120" s="32"/>
      <c r="E120" s="32"/>
      <c r="F120" s="32"/>
      <c r="G120" s="32"/>
      <c r="H120" s="32"/>
    </row>
  </sheetData>
  <printOptions horizontalCentered="1" verticalCentered="1" gridLines="1"/>
  <pageMargins left="0.2" right="0.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6"/>
  <sheetViews>
    <sheetView workbookViewId="0">
      <selection activeCell="A2" sqref="A2"/>
    </sheetView>
  </sheetViews>
  <sheetFormatPr defaultColWidth="9.109375" defaultRowHeight="13.8" x14ac:dyDescent="0.25"/>
  <cols>
    <col min="1" max="1" width="183.88671875" style="1" customWidth="1"/>
    <col min="2" max="16384" width="9.109375" style="1"/>
  </cols>
  <sheetData>
    <row r="1" spans="1:1" x14ac:dyDescent="0.25">
      <c r="A1" s="30" t="s">
        <v>77</v>
      </c>
    </row>
    <row r="2" spans="1:1" x14ac:dyDescent="0.25">
      <c r="A2" s="41" t="s">
        <v>231</v>
      </c>
    </row>
    <row r="3" spans="1:1" x14ac:dyDescent="0.25">
      <c r="A3" s="19"/>
    </row>
    <row r="4" spans="1:1" x14ac:dyDescent="0.25">
      <c r="A4" s="29" t="s">
        <v>165</v>
      </c>
    </row>
    <row r="5" spans="1:1" x14ac:dyDescent="0.25">
      <c r="A5" s="56" t="s">
        <v>214</v>
      </c>
    </row>
    <row r="6" spans="1:1" x14ac:dyDescent="0.25">
      <c r="A6" s="56" t="s">
        <v>173</v>
      </c>
    </row>
    <row r="7" spans="1:1" x14ac:dyDescent="0.25">
      <c r="A7" s="56" t="s">
        <v>174</v>
      </c>
    </row>
    <row r="8" spans="1:1" x14ac:dyDescent="0.25">
      <c r="A8" s="56" t="s">
        <v>175</v>
      </c>
    </row>
    <row r="9" spans="1:1" x14ac:dyDescent="0.25">
      <c r="A9" s="56" t="s">
        <v>224</v>
      </c>
    </row>
    <row r="10" spans="1:1" x14ac:dyDescent="0.25">
      <c r="A10" s="56" t="s">
        <v>176</v>
      </c>
    </row>
    <row r="11" spans="1:1" x14ac:dyDescent="0.25">
      <c r="A11" s="56" t="s">
        <v>225</v>
      </c>
    </row>
    <row r="12" spans="1:1" x14ac:dyDescent="0.25">
      <c r="A12" s="56" t="s">
        <v>177</v>
      </c>
    </row>
    <row r="13" spans="1:1" ht="27.6" x14ac:dyDescent="0.25">
      <c r="A13" s="56" t="s">
        <v>215</v>
      </c>
    </row>
    <row r="14" spans="1:1" x14ac:dyDescent="0.25">
      <c r="A14" s="56" t="s">
        <v>216</v>
      </c>
    </row>
    <row r="15" spans="1:1" x14ac:dyDescent="0.25">
      <c r="A15" s="56" t="s">
        <v>178</v>
      </c>
    </row>
    <row r="16" spans="1:1" x14ac:dyDescent="0.25">
      <c r="A16" s="56" t="s">
        <v>179</v>
      </c>
    </row>
    <row r="17" spans="1:1" ht="27.6" x14ac:dyDescent="0.25">
      <c r="A17" s="56" t="s">
        <v>180</v>
      </c>
    </row>
    <row r="18" spans="1:1" x14ac:dyDescent="0.25">
      <c r="A18" s="56" t="s">
        <v>181</v>
      </c>
    </row>
    <row r="19" spans="1:1" x14ac:dyDescent="0.25">
      <c r="A19" s="56" t="s">
        <v>222</v>
      </c>
    </row>
    <row r="20" spans="1:1" x14ac:dyDescent="0.25">
      <c r="A20" s="56" t="s">
        <v>182</v>
      </c>
    </row>
    <row r="21" spans="1:1" x14ac:dyDescent="0.25">
      <c r="A21" s="56" t="s">
        <v>183</v>
      </c>
    </row>
    <row r="22" spans="1:1" x14ac:dyDescent="0.25">
      <c r="A22" s="56" t="s">
        <v>186</v>
      </c>
    </row>
    <row r="23" spans="1:1" x14ac:dyDescent="0.25">
      <c r="A23" s="56" t="s">
        <v>230</v>
      </c>
    </row>
    <row r="24" spans="1:1" x14ac:dyDescent="0.25">
      <c r="A24" s="56" t="s">
        <v>217</v>
      </c>
    </row>
    <row r="25" spans="1:1" x14ac:dyDescent="0.25">
      <c r="A25" s="56" t="s">
        <v>184</v>
      </c>
    </row>
    <row r="26" spans="1:1" x14ac:dyDescent="0.25">
      <c r="A26" s="29" t="s">
        <v>185</v>
      </c>
    </row>
    <row r="27" spans="1:1" x14ac:dyDescent="0.25">
      <c r="A27" s="29"/>
    </row>
    <row r="28" spans="1:1" x14ac:dyDescent="0.25">
      <c r="A28" s="30" t="s">
        <v>166</v>
      </c>
    </row>
    <row r="29" spans="1:1" x14ac:dyDescent="0.25">
      <c r="A29" s="29" t="s">
        <v>188</v>
      </c>
    </row>
    <row r="30" spans="1:1" x14ac:dyDescent="0.25">
      <c r="A30" s="29" t="s">
        <v>118</v>
      </c>
    </row>
    <row r="31" spans="1:1" x14ac:dyDescent="0.25">
      <c r="A31" s="29" t="s">
        <v>144</v>
      </c>
    </row>
    <row r="32" spans="1:1" x14ac:dyDescent="0.25">
      <c r="A32" s="29" t="s">
        <v>120</v>
      </c>
    </row>
    <row r="33" spans="1:1" x14ac:dyDescent="0.25">
      <c r="A33" s="29" t="s">
        <v>119</v>
      </c>
    </row>
    <row r="34" spans="1:1" x14ac:dyDescent="0.25">
      <c r="A34" s="29" t="s">
        <v>122</v>
      </c>
    </row>
    <row r="35" spans="1:1" x14ac:dyDescent="0.25">
      <c r="A35" s="29" t="s">
        <v>121</v>
      </c>
    </row>
    <row r="36" spans="1:1" x14ac:dyDescent="0.25">
      <c r="A36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2024-11-08T21:12:07Z</cp:lastPrinted>
  <dcterms:created xsi:type="dcterms:W3CDTF">2022-02-14T17:49:56Z</dcterms:created>
  <dcterms:modified xsi:type="dcterms:W3CDTF">2025-01-22T15:34:58Z</dcterms:modified>
</cp:coreProperties>
</file>